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SheetTabs="0" xWindow="7485" yWindow="120" windowWidth="19440" windowHeight="12240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'Feuil1'!$B$1:$K$37</definedName>
  </definedNames>
  <calcPr fullCalcOnLoad="1"/>
</workbook>
</file>

<file path=xl/sharedStrings.xml><?xml version="1.0" encoding="utf-8"?>
<sst xmlns="http://schemas.openxmlformats.org/spreadsheetml/2006/main" count="26" uniqueCount="26">
  <si>
    <t>Mean value</t>
  </si>
  <si>
    <t>Conversion factor</t>
  </si>
  <si>
    <t>International Standard (5E+06 UI/mL) diluted 1:10 (5E+05 UI/mL)</t>
  </si>
  <si>
    <t>ABI 7500Fast</t>
  </si>
  <si>
    <t xml:space="preserve">CMV R-gene™ </t>
  </si>
  <si>
    <t>log</t>
  </si>
  <si>
    <t>Extraction :</t>
  </si>
  <si>
    <t>Amplification :</t>
  </si>
  <si>
    <t>CMV R-gene™</t>
  </si>
  <si>
    <t>Moyennes des 12 valeurs</t>
  </si>
  <si>
    <t>* Si plus de 2 quantifications ont été exclues du calcul de la moyenne, nous vous recommandons de refaire l'expérience</t>
  </si>
  <si>
    <t>Calculation of a conversion factor to express a CMV viral load                                                    in International Units (IU/mL)</t>
  </si>
  <si>
    <t>Kit :</t>
  </si>
  <si>
    <t>Sample type :</t>
  </si>
  <si>
    <t>Whole Blood</t>
  </si>
  <si>
    <t>Argene CMV Quantification (copies/mL)</t>
  </si>
  <si>
    <t>Day 1</t>
  </si>
  <si>
    <t>Day 2</t>
  </si>
  <si>
    <t>Day 3</t>
  </si>
  <si>
    <t>Day 4</t>
  </si>
  <si>
    <t>Theoratical value for the International Standard / Average Argene of quantifications</t>
  </si>
  <si>
    <t xml:space="preserve">Ref. : 69-003B </t>
  </si>
  <si>
    <t xml:space="preserve">Ref. : 69-100B </t>
  </si>
  <si>
    <t>Grey cells must be modified</t>
  </si>
  <si>
    <t xml:space="preserve">CMV HHV6,7,8 R-gene™ </t>
  </si>
  <si>
    <t>easyMAG whole blood Specific B 200/100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</si>
</sst>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00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2"/>
      <color indexed="48"/>
      <name val="Verdana"/>
      <family val="0"/>
    </font>
    <font>
      <sz val="10"/>
      <color indexed="48"/>
      <name val="Verdana"/>
      <family val="0"/>
    </font>
    <font>
      <sz val="10"/>
      <color indexed="12"/>
      <name val="Verdana"/>
      <family val="0"/>
    </font>
    <font>
      <b/>
      <sz val="14"/>
      <color indexed="48"/>
      <name val="Verdana"/>
      <family val="0"/>
    </font>
    <font>
      <b/>
      <sz val="16"/>
      <name val="Verdana"/>
      <family val="0"/>
    </font>
    <font>
      <b/>
      <sz val="12"/>
      <color indexed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19"/>
      <name val="Verdana"/>
      <family val="0"/>
    </font>
    <font>
      <b/>
      <sz val="12"/>
      <color indexed="19"/>
      <name val="Verdana"/>
      <family val="0"/>
    </font>
    <font>
      <b/>
      <sz val="16"/>
      <color indexed="19"/>
      <name val="Verdana"/>
      <family val="0"/>
    </font>
    <font>
      <sz val="14"/>
      <color indexed="19"/>
      <name val="Verdana"/>
      <family val="0"/>
    </font>
    <font>
      <b/>
      <sz val="22"/>
      <color indexed="9"/>
      <name val="Verdana"/>
      <family val="0"/>
    </font>
    <font>
      <sz val="10"/>
      <color indexed="19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5" tint="-0.24997000396251678"/>
      <name val="Verdana"/>
      <family val="0"/>
    </font>
    <font>
      <b/>
      <sz val="12"/>
      <color theme="5" tint="-0.24997000396251678"/>
      <name val="Verdana"/>
      <family val="0"/>
    </font>
    <font>
      <b/>
      <sz val="16"/>
      <color theme="5" tint="-0.24997000396251678"/>
      <name val="Verdana"/>
      <family val="0"/>
    </font>
    <font>
      <sz val="14"/>
      <color theme="5" tint="-0.24997000396251678"/>
      <name val="Verdana"/>
      <family val="0"/>
    </font>
    <font>
      <sz val="10"/>
      <color theme="5" tint="-0.24997000396251678"/>
      <name val="Verdana"/>
      <family val="0"/>
    </font>
    <font>
      <b/>
      <sz val="22"/>
      <color theme="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F0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1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11" fontId="0" fillId="0" borderId="0" xfId="0" applyNumberFormat="1" applyAlignment="1">
      <alignment/>
    </xf>
    <xf numFmtId="0" fontId="14" fillId="0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55" fillId="0" borderId="0" xfId="0" applyFont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2" fontId="56" fillId="0" borderId="17" xfId="0" applyNumberFormat="1" applyFont="1" applyFill="1" applyBorder="1" applyAlignment="1" applyProtection="1">
      <alignment horizontal="center" vertical="center"/>
      <protection/>
    </xf>
    <xf numFmtId="2" fontId="56" fillId="0" borderId="18" xfId="0" applyNumberFormat="1" applyFont="1" applyFill="1" applyBorder="1" applyAlignment="1" applyProtection="1">
      <alignment horizontal="center" vertical="center"/>
      <protection/>
    </xf>
    <xf numFmtId="2" fontId="56" fillId="0" borderId="20" xfId="0" applyNumberFormat="1" applyFont="1" applyFill="1" applyBorder="1" applyAlignment="1" applyProtection="1">
      <alignment horizontal="center" vertical="center"/>
      <protection/>
    </xf>
    <xf numFmtId="2" fontId="56" fillId="0" borderId="21" xfId="0" applyNumberFormat="1" applyFont="1" applyFill="1" applyBorder="1" applyAlignment="1" applyProtection="1">
      <alignment horizontal="center" vertical="center"/>
      <protection/>
    </xf>
    <xf numFmtId="0" fontId="57" fillId="0" borderId="23" xfId="0" applyFont="1" applyFill="1" applyBorder="1" applyAlignment="1">
      <alignment horizontal="centerContinuous" vertical="center"/>
    </xf>
    <xf numFmtId="0" fontId="57" fillId="0" borderId="24" xfId="0" applyFont="1" applyFill="1" applyBorder="1" applyAlignment="1">
      <alignment horizontal="centerContinuous" vertical="center"/>
    </xf>
    <xf numFmtId="11" fontId="55" fillId="0" borderId="24" xfId="0" applyNumberFormat="1" applyFont="1" applyFill="1" applyBorder="1" applyAlignment="1">
      <alignment horizontal="center" vertical="center"/>
    </xf>
    <xf numFmtId="2" fontId="55" fillId="0" borderId="25" xfId="0" applyNumberFormat="1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Continuous" vertical="center" wrapText="1"/>
    </xf>
    <xf numFmtId="0" fontId="58" fillId="0" borderId="24" xfId="0" applyFont="1" applyFill="1" applyBorder="1" applyAlignment="1">
      <alignment horizontal="centerContinuous" vertical="center" wrapText="1"/>
    </xf>
    <xf numFmtId="2" fontId="55" fillId="0" borderId="24" xfId="0" applyNumberFormat="1" applyFont="1" applyFill="1" applyBorder="1" applyAlignment="1">
      <alignment horizontal="center" vertical="center" wrapText="1"/>
    </xf>
    <xf numFmtId="180" fontId="55" fillId="0" borderId="25" xfId="0" applyNumberFormat="1" applyFont="1" applyFill="1" applyBorder="1" applyAlignment="1">
      <alignment horizontal="centerContinuous" vertical="center" wrapText="1"/>
    </xf>
    <xf numFmtId="11" fontId="56" fillId="34" borderId="15" xfId="0" applyNumberFormat="1" applyFont="1" applyFill="1" applyBorder="1" applyAlignment="1" applyProtection="1">
      <alignment horizontal="center" vertical="center"/>
      <protection locked="0"/>
    </xf>
    <xf numFmtId="11" fontId="56" fillId="34" borderId="13" xfId="0" applyNumberFormat="1" applyFont="1" applyFill="1" applyBorder="1" applyAlignment="1" applyProtection="1">
      <alignment horizontal="center" vertical="center"/>
      <protection locked="0"/>
    </xf>
    <xf numFmtId="11" fontId="56" fillId="34" borderId="16" xfId="0" applyNumberFormat="1" applyFont="1" applyFill="1" applyBorder="1" applyAlignment="1" applyProtection="1">
      <alignment horizontal="center" vertical="center"/>
      <protection locked="0"/>
    </xf>
    <xf numFmtId="11" fontId="56" fillId="34" borderId="21" xfId="0" applyNumberFormat="1" applyFont="1" applyFill="1" applyBorder="1" applyAlignment="1" applyProtection="1">
      <alignment horizontal="center" vertical="center"/>
      <protection locked="0"/>
    </xf>
    <xf numFmtId="11" fontId="56" fillId="34" borderId="18" xfId="0" applyNumberFormat="1" applyFont="1" applyFill="1" applyBorder="1" applyAlignment="1" applyProtection="1">
      <alignment horizontal="center" vertical="center"/>
      <protection locked="0"/>
    </xf>
    <xf numFmtId="11" fontId="56" fillId="34" borderId="19" xfId="0" applyNumberFormat="1" applyFont="1" applyFill="1" applyBorder="1" applyAlignment="1" applyProtection="1">
      <alignment horizontal="center" vertical="center"/>
      <protection locked="0"/>
    </xf>
    <xf numFmtId="11" fontId="56" fillId="34" borderId="20" xfId="0" applyNumberFormat="1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Border="1" applyAlignment="1" applyProtection="1">
      <alignment vertical="center"/>
      <protection locked="0"/>
    </xf>
    <xf numFmtId="0" fontId="59" fillId="34" borderId="0" xfId="0" applyFont="1" applyFill="1" applyAlignment="1">
      <alignment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/>
    </xf>
    <xf numFmtId="0" fontId="55" fillId="34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55" fillId="0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8"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48"/>
      </font>
    </dxf>
    <dxf>
      <font>
        <color auto="1"/>
      </font>
      <fill>
        <patternFill>
          <bgColor indexed="10"/>
        </patternFill>
      </fill>
    </dxf>
    <dxf>
      <font>
        <color rgb="FF3366FF"/>
      </font>
      <border/>
    </dxf>
    <dxf>
      <font>
        <color rgb="FFFFFF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1047750</xdr:colOff>
      <xdr:row>0</xdr:row>
      <xdr:rowOff>152400</xdr:rowOff>
    </xdr:from>
    <xdr:to>
      <xdr:col>8</xdr:col>
      <xdr:colOff>219075</xdr:colOff>
      <xdr:row>5</xdr:row>
      <xdr:rowOff>9525</xdr:rowOff>
    </xdr:to>
    <xdr:pic>
      <xdr:nvPicPr>
        <xdr:cNvPr id="1" name="Picture 15" descr="Ba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52400"/>
          <a:ext cx="3143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420100" y="10001250"/>
          <a:ext cx="2190750" cy="1152525"/>
        </a:xfrm>
        <a:prstGeom prst="rect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43"/>
  <sheetViews>
    <sheetView showGridLines="0" showRowColHeaders="0" tabSelected="1" zoomScalePageLayoutView="0" workbookViewId="0" topLeftCell="A1">
      <selection activeCell="D21" sqref="D21"/>
    </sheetView>
  </sheetViews>
  <sheetFormatPr defaultColWidth="11.00390625" defaultRowHeight="12.75"/>
  <cols>
    <col min="1" max="1" width="2.375" style="0" customWidth="1"/>
    <col min="2" max="2" width="18.625" style="0" customWidth="1"/>
    <col min="3" max="3" width="20.25390625" style="0" customWidth="1"/>
    <col min="4" max="4" width="21.375" style="0" customWidth="1"/>
    <col min="5" max="5" width="13.75390625" style="0" customWidth="1"/>
    <col min="6" max="6" width="34.125" style="0" customWidth="1"/>
    <col min="7" max="7" width="28.75390625" style="0" customWidth="1"/>
    <col min="8" max="8" width="23.375" style="0" customWidth="1"/>
    <col min="10" max="10" width="15.25390625" style="0" customWidth="1"/>
    <col min="12" max="12" width="4.125" style="16" customWidth="1"/>
    <col min="13" max="13" width="27.125" style="16" hidden="1" customWidth="1"/>
    <col min="14" max="14" width="16.625" style="0" hidden="1" customWidth="1"/>
    <col min="15" max="15" width="10.75390625" style="0" hidden="1" customWidth="1"/>
  </cols>
  <sheetData>
    <row r="1" ht="15"/>
    <row r="2" ht="15"/>
    <row r="3" ht="15"/>
    <row r="4" spans="3:5" ht="19.5">
      <c r="C4" s="10" t="s">
        <v>4</v>
      </c>
      <c r="D4" s="10"/>
      <c r="E4" s="10" t="s">
        <v>21</v>
      </c>
    </row>
    <row r="5" spans="3:5" ht="19.5">
      <c r="C5" s="10" t="s">
        <v>24</v>
      </c>
      <c r="D5" s="10"/>
      <c r="E5" s="10" t="s">
        <v>22</v>
      </c>
    </row>
    <row r="6" ht="15"/>
    <row r="7" spans="2:11" ht="60.75" customHeight="1">
      <c r="B7" s="35"/>
      <c r="C7" s="63" t="s">
        <v>11</v>
      </c>
      <c r="D7" s="64"/>
      <c r="E7" s="64"/>
      <c r="F7" s="64"/>
      <c r="G7" s="64"/>
      <c r="H7" s="64"/>
      <c r="I7" s="64"/>
      <c r="J7" s="64"/>
      <c r="K7" s="35"/>
    </row>
    <row r="8" spans="3:9" ht="15">
      <c r="C8" s="2"/>
      <c r="D8" s="2"/>
      <c r="E8" s="2"/>
      <c r="F8" s="2"/>
      <c r="G8" s="2"/>
      <c r="H8" s="2"/>
      <c r="I8" s="2"/>
    </row>
    <row r="9" spans="2:9" ht="18">
      <c r="B9" s="65" t="s">
        <v>23</v>
      </c>
      <c r="C9" s="66"/>
      <c r="D9" s="66"/>
      <c r="E9" s="66"/>
      <c r="F9" s="3"/>
      <c r="G9" s="3"/>
      <c r="H9" s="3"/>
      <c r="I9" s="2"/>
    </row>
    <row r="10" spans="3:10" ht="22.5" customHeight="1">
      <c r="C10" s="4"/>
      <c r="D10" s="11"/>
      <c r="E10" s="12"/>
      <c r="F10" s="12"/>
      <c r="G10" s="12"/>
      <c r="H10" s="12"/>
      <c r="I10" s="12"/>
      <c r="J10" s="12"/>
    </row>
    <row r="11" spans="2:10" ht="22.5" customHeight="1">
      <c r="B11" s="36" t="s">
        <v>12</v>
      </c>
      <c r="C11" s="58" t="s">
        <v>8</v>
      </c>
      <c r="D11" s="59"/>
      <c r="E11" s="59"/>
      <c r="F11" s="12"/>
      <c r="G11" s="12"/>
      <c r="H11" s="12"/>
      <c r="I11" s="12"/>
      <c r="J11" s="12"/>
    </row>
    <row r="12" spans="2:10" ht="22.5" customHeight="1">
      <c r="B12" s="36" t="s">
        <v>13</v>
      </c>
      <c r="C12" s="58" t="s">
        <v>14</v>
      </c>
      <c r="D12" s="59"/>
      <c r="E12" s="59"/>
      <c r="F12" s="12"/>
      <c r="G12" s="12"/>
      <c r="H12" s="12"/>
      <c r="I12" s="12"/>
      <c r="J12" s="12"/>
    </row>
    <row r="13" spans="2:10" ht="22.5" customHeight="1">
      <c r="B13" s="36" t="s">
        <v>6</v>
      </c>
      <c r="C13" s="58" t="s">
        <v>25</v>
      </c>
      <c r="D13" s="59"/>
      <c r="E13" s="59"/>
      <c r="F13" s="12"/>
      <c r="G13" s="12"/>
      <c r="H13" s="12"/>
      <c r="I13" s="12"/>
      <c r="J13" s="12"/>
    </row>
    <row r="14" spans="2:10" ht="22.5" customHeight="1">
      <c r="B14" s="36" t="s">
        <v>7</v>
      </c>
      <c r="C14" s="58" t="s">
        <v>3</v>
      </c>
      <c r="D14" s="59"/>
      <c r="E14" s="59"/>
      <c r="F14" s="12"/>
      <c r="G14" s="12"/>
      <c r="H14" s="12"/>
      <c r="I14" s="12"/>
      <c r="J14" s="12"/>
    </row>
    <row r="15" spans="2:10" ht="22.5" customHeight="1">
      <c r="B15" s="13"/>
      <c r="C15" s="14"/>
      <c r="D15" s="12"/>
      <c r="E15" s="12"/>
      <c r="F15" s="12"/>
      <c r="G15" s="12"/>
      <c r="H15" s="12"/>
      <c r="I15" s="12"/>
      <c r="J15" s="12"/>
    </row>
    <row r="16" spans="2:10" ht="22.5" customHeight="1" thickBot="1">
      <c r="B16" s="13"/>
      <c r="C16" s="14"/>
      <c r="D16" s="69" t="s">
        <v>2</v>
      </c>
      <c r="E16" s="70"/>
      <c r="F16" s="70"/>
      <c r="G16" s="70"/>
      <c r="H16" s="70"/>
      <c r="I16" s="70"/>
      <c r="J16" s="70"/>
    </row>
    <row r="17" spans="3:13" ht="15.75" thickBot="1">
      <c r="C17" s="4"/>
      <c r="D17" s="4"/>
      <c r="E17" s="5"/>
      <c r="F17" s="5"/>
      <c r="G17" s="5"/>
      <c r="H17" s="3"/>
      <c r="I17" s="2"/>
      <c r="L17" s="31"/>
      <c r="M17" s="17" t="s">
        <v>9</v>
      </c>
    </row>
    <row r="18" spans="3:13" ht="54.75" thickBot="1">
      <c r="C18" s="4"/>
      <c r="D18" s="4"/>
      <c r="E18" s="9"/>
      <c r="F18" s="37" t="s">
        <v>15</v>
      </c>
      <c r="G18" s="38" t="s">
        <v>5</v>
      </c>
      <c r="H18" s="3"/>
      <c r="I18" s="2"/>
      <c r="L18" s="32"/>
      <c r="M18" s="18">
        <f>AVERAGE(G19:G30)</f>
        <v>5.480969033695497</v>
      </c>
    </row>
    <row r="19" spans="5:15" ht="24" customHeight="1">
      <c r="E19" s="67" t="s">
        <v>16</v>
      </c>
      <c r="F19" s="51">
        <v>450000</v>
      </c>
      <c r="G19" s="39">
        <f>LOG(F19)</f>
        <v>5.653212513775344</v>
      </c>
      <c r="H19" s="24" t="str">
        <f aca="true" t="shared" si="0" ref="H19:H30">IF(N19="","Not VALIDATED","VALIDATED")</f>
        <v>VALIDATED</v>
      </c>
      <c r="I19" s="2"/>
      <c r="L19" s="32"/>
      <c r="M19" s="19">
        <f>ABS(G19-M18)</f>
        <v>0.1722434800798469</v>
      </c>
      <c r="N19" s="22">
        <f aca="true" t="shared" si="1" ref="N19:N30">IF(M19&gt;0.5,"",F19)</f>
        <v>450000</v>
      </c>
      <c r="O19" s="25">
        <f aca="true" t="shared" si="2" ref="O19:O30">IF(H19="Not VALIDATED",0,1)</f>
        <v>1</v>
      </c>
    </row>
    <row r="20" spans="5:15" ht="24" customHeight="1">
      <c r="E20" s="61"/>
      <c r="F20" s="52">
        <v>329000</v>
      </c>
      <c r="G20" s="40">
        <f aca="true" t="shared" si="3" ref="G20:G30">LOG(F20)</f>
        <v>5.517195897949974</v>
      </c>
      <c r="H20" s="24" t="str">
        <f t="shared" si="0"/>
        <v>VALIDATED</v>
      </c>
      <c r="I20" s="2"/>
      <c r="L20" s="32"/>
      <c r="M20" s="20">
        <f>ABS(G20-M18)</f>
        <v>0.036226864254476965</v>
      </c>
      <c r="N20" s="20">
        <f t="shared" si="1"/>
        <v>329000</v>
      </c>
      <c r="O20" s="26">
        <f t="shared" si="2"/>
        <v>1</v>
      </c>
    </row>
    <row r="21" spans="5:15" ht="24" customHeight="1" thickBot="1">
      <c r="E21" s="62"/>
      <c r="F21" s="53">
        <v>322000</v>
      </c>
      <c r="G21" s="41">
        <f t="shared" si="3"/>
        <v>5.507855871695831</v>
      </c>
      <c r="H21" s="24" t="str">
        <f t="shared" si="0"/>
        <v>VALIDATED</v>
      </c>
      <c r="I21" s="2"/>
      <c r="L21" s="32"/>
      <c r="M21" s="21">
        <f>ABS(G21-M18)</f>
        <v>0.0268868380003342</v>
      </c>
      <c r="N21" s="21">
        <f t="shared" si="1"/>
        <v>322000</v>
      </c>
      <c r="O21" s="27">
        <f t="shared" si="2"/>
        <v>1</v>
      </c>
    </row>
    <row r="22" spans="5:15" ht="24" customHeight="1">
      <c r="E22" s="67" t="s">
        <v>17</v>
      </c>
      <c r="F22" s="54">
        <v>288000</v>
      </c>
      <c r="G22" s="42">
        <f t="shared" si="3"/>
        <v>5.459392487759231</v>
      </c>
      <c r="H22" s="24" t="str">
        <f t="shared" si="0"/>
        <v>VALIDATED</v>
      </c>
      <c r="I22" s="2"/>
      <c r="L22" s="32"/>
      <c r="M22" s="22">
        <f>ABS(G22-M18)</f>
        <v>0.021576545936266456</v>
      </c>
      <c r="N22" s="22">
        <f t="shared" si="1"/>
        <v>288000</v>
      </c>
      <c r="O22" s="25">
        <f t="shared" si="2"/>
        <v>1</v>
      </c>
    </row>
    <row r="23" spans="3:15" ht="24" customHeight="1">
      <c r="C23" s="4"/>
      <c r="D23" s="3"/>
      <c r="E23" s="61"/>
      <c r="F23" s="55">
        <v>256000</v>
      </c>
      <c r="G23" s="42">
        <f t="shared" si="3"/>
        <v>5.408239965311849</v>
      </c>
      <c r="H23" s="24" t="str">
        <f t="shared" si="0"/>
        <v>VALIDATED</v>
      </c>
      <c r="I23" s="2"/>
      <c r="L23" s="32"/>
      <c r="M23" s="20">
        <f>ABS(G23-M18)</f>
        <v>0.0727290683836479</v>
      </c>
      <c r="N23" s="20">
        <f t="shared" si="1"/>
        <v>256000</v>
      </c>
      <c r="O23" s="26">
        <f t="shared" si="2"/>
        <v>1</v>
      </c>
    </row>
    <row r="24" spans="3:15" ht="24" customHeight="1" thickBot="1">
      <c r="C24" s="4"/>
      <c r="D24" s="3"/>
      <c r="E24" s="68"/>
      <c r="F24" s="56">
        <v>344000</v>
      </c>
      <c r="G24" s="42">
        <f t="shared" si="3"/>
        <v>5.53655844257153</v>
      </c>
      <c r="H24" s="24" t="str">
        <f t="shared" si="0"/>
        <v>VALIDATED</v>
      </c>
      <c r="I24" s="2"/>
      <c r="L24" s="32"/>
      <c r="M24" s="23">
        <f>ABS(G24-M18)</f>
        <v>0.05558940887603292</v>
      </c>
      <c r="N24" s="23">
        <f t="shared" si="1"/>
        <v>344000</v>
      </c>
      <c r="O24" s="28">
        <f t="shared" si="2"/>
        <v>1</v>
      </c>
    </row>
    <row r="25" spans="3:15" ht="24" customHeight="1">
      <c r="C25" s="4"/>
      <c r="D25" s="3"/>
      <c r="E25" s="67" t="s">
        <v>18</v>
      </c>
      <c r="F25" s="51">
        <v>275000</v>
      </c>
      <c r="G25" s="39">
        <f t="shared" si="3"/>
        <v>5.439332693830263</v>
      </c>
      <c r="H25" s="24" t="str">
        <f t="shared" si="0"/>
        <v>VALIDATED</v>
      </c>
      <c r="I25" s="2"/>
      <c r="L25" s="32"/>
      <c r="M25" s="22">
        <f>ABS(G25-M18)</f>
        <v>0.041636339865234184</v>
      </c>
      <c r="N25" s="19">
        <f t="shared" si="1"/>
        <v>275000</v>
      </c>
      <c r="O25" s="29">
        <f t="shared" si="2"/>
        <v>1</v>
      </c>
    </row>
    <row r="26" spans="3:15" ht="24" customHeight="1">
      <c r="C26" s="4"/>
      <c r="D26" s="3"/>
      <c r="E26" s="61"/>
      <c r="F26" s="52">
        <v>337000</v>
      </c>
      <c r="G26" s="40">
        <f t="shared" si="3"/>
        <v>5.5276299008713385</v>
      </c>
      <c r="H26" s="24" t="str">
        <f t="shared" si="0"/>
        <v>VALIDATED</v>
      </c>
      <c r="I26" s="2"/>
      <c r="L26" s="32"/>
      <c r="M26" s="20">
        <f>ABS(G26-M18)</f>
        <v>0.0466608671758415</v>
      </c>
      <c r="N26" s="20">
        <f t="shared" si="1"/>
        <v>337000</v>
      </c>
      <c r="O26" s="26">
        <f t="shared" si="2"/>
        <v>1</v>
      </c>
    </row>
    <row r="27" spans="3:15" ht="24" customHeight="1" thickBot="1">
      <c r="C27" s="4"/>
      <c r="D27" s="3"/>
      <c r="E27" s="62"/>
      <c r="F27" s="53">
        <v>356000</v>
      </c>
      <c r="G27" s="41">
        <f t="shared" si="3"/>
        <v>5.551449997972875</v>
      </c>
      <c r="H27" s="24" t="str">
        <f t="shared" si="0"/>
        <v>VALIDATED</v>
      </c>
      <c r="I27" s="2"/>
      <c r="J27" s="8"/>
      <c r="L27" s="32"/>
      <c r="M27" s="23">
        <f>ABS(G27-M18)</f>
        <v>0.07048096427737782</v>
      </c>
      <c r="N27" s="21">
        <f t="shared" si="1"/>
        <v>356000</v>
      </c>
      <c r="O27" s="28">
        <f t="shared" si="2"/>
        <v>1</v>
      </c>
    </row>
    <row r="28" spans="3:15" ht="24" customHeight="1">
      <c r="C28" s="4"/>
      <c r="D28" s="3"/>
      <c r="E28" s="60" t="s">
        <v>19</v>
      </c>
      <c r="F28" s="54">
        <v>223000</v>
      </c>
      <c r="G28" s="39">
        <f t="shared" si="3"/>
        <v>5.348304863048161</v>
      </c>
      <c r="H28" s="24" t="str">
        <f t="shared" si="0"/>
        <v>VALIDATED</v>
      </c>
      <c r="I28" s="2"/>
      <c r="L28" s="32"/>
      <c r="M28" s="19">
        <f>ABS(G28-M18)</f>
        <v>0.13266417064733638</v>
      </c>
      <c r="N28" s="22">
        <f t="shared" si="1"/>
        <v>223000</v>
      </c>
      <c r="O28" s="25">
        <f t="shared" si="2"/>
        <v>1</v>
      </c>
    </row>
    <row r="29" spans="3:15" ht="24" customHeight="1">
      <c r="C29" s="4"/>
      <c r="D29" s="3"/>
      <c r="E29" s="61"/>
      <c r="F29" s="55">
        <v>226000</v>
      </c>
      <c r="G29" s="40">
        <f t="shared" si="3"/>
        <v>5.354108439147401</v>
      </c>
      <c r="H29" s="24" t="str">
        <f t="shared" si="0"/>
        <v>VALIDATED</v>
      </c>
      <c r="I29" s="2"/>
      <c r="L29" s="32"/>
      <c r="M29" s="20">
        <f>ABS(G29-M18)</f>
        <v>0.12686059454809584</v>
      </c>
      <c r="N29" s="20">
        <f t="shared" si="1"/>
        <v>226000</v>
      </c>
      <c r="O29" s="26">
        <f t="shared" si="2"/>
        <v>1</v>
      </c>
    </row>
    <row r="30" spans="3:15" ht="24" customHeight="1" thickBot="1">
      <c r="C30" s="4"/>
      <c r="D30" s="3"/>
      <c r="E30" s="62"/>
      <c r="F30" s="57">
        <v>294000</v>
      </c>
      <c r="G30" s="41">
        <f t="shared" si="3"/>
        <v>5.468347330412158</v>
      </c>
      <c r="H30" s="24" t="str">
        <f t="shared" si="0"/>
        <v>VALIDATED</v>
      </c>
      <c r="I30" s="2"/>
      <c r="L30" s="32"/>
      <c r="M30" s="23">
        <f>ABS(G30-M18)</f>
        <v>0.012621703283339336</v>
      </c>
      <c r="N30" s="23">
        <f t="shared" si="1"/>
        <v>294000</v>
      </c>
      <c r="O30" s="28">
        <f t="shared" si="2"/>
        <v>1</v>
      </c>
    </row>
    <row r="31" spans="3:15" ht="24" customHeight="1" thickBot="1">
      <c r="C31" s="4"/>
      <c r="D31" s="4"/>
      <c r="E31" s="4"/>
      <c r="F31" s="6"/>
      <c r="G31" s="7"/>
      <c r="H31" s="3"/>
      <c r="I31" s="2"/>
      <c r="O31" s="30">
        <f>SUM(O19:O30)</f>
        <v>12</v>
      </c>
    </row>
    <row r="32" spans="3:9" ht="24" customHeight="1" thickBot="1">
      <c r="C32" s="4"/>
      <c r="D32" s="43" t="s">
        <v>0</v>
      </c>
      <c r="E32" s="44"/>
      <c r="F32" s="45">
        <f>IF(O31&lt;10,"Do the experiment again",AVERAGE(N19:N30))</f>
        <v>308333.3333333333</v>
      </c>
      <c r="G32" s="46">
        <f>IF(O31&lt;10,"Do the experiment again",LOG(F32))</f>
        <v>5.48902047801937</v>
      </c>
      <c r="H32" s="3"/>
      <c r="I32" s="2"/>
    </row>
    <row r="33" spans="3:9" ht="15">
      <c r="C33" s="3"/>
      <c r="D33" s="3"/>
      <c r="E33" s="3"/>
      <c r="F33" s="3"/>
      <c r="G33" s="3"/>
      <c r="H33" s="3"/>
      <c r="I33" s="2"/>
    </row>
    <row r="34" spans="3:9" ht="15.75" thickBot="1">
      <c r="C34" s="3"/>
      <c r="D34" s="3"/>
      <c r="E34" s="3"/>
      <c r="F34" s="3"/>
      <c r="G34" s="3"/>
      <c r="H34" s="3"/>
      <c r="I34" s="2"/>
    </row>
    <row r="35" spans="3:9" ht="90.75" thickBot="1">
      <c r="C35" s="3"/>
      <c r="D35" s="47" t="s">
        <v>1</v>
      </c>
      <c r="E35" s="48"/>
      <c r="F35" s="49" t="s">
        <v>20</v>
      </c>
      <c r="G35" s="50">
        <f>IF(O31&lt;10,"Do the experiment again*",500000/F32)</f>
        <v>1.6216216216216217</v>
      </c>
      <c r="H35" s="3"/>
      <c r="I35" s="2"/>
    </row>
    <row r="36" spans="3:8" ht="15">
      <c r="C36" s="1"/>
      <c r="D36" s="1"/>
      <c r="E36" s="1"/>
      <c r="F36" s="1"/>
      <c r="G36" s="1"/>
      <c r="H36" s="1"/>
    </row>
    <row r="37" spans="3:8" ht="15">
      <c r="C37" s="1"/>
      <c r="D37" s="1"/>
      <c r="E37" s="1"/>
      <c r="F37" s="1"/>
      <c r="G37" s="34" t="s">
        <v>10</v>
      </c>
      <c r="H37" s="1"/>
    </row>
    <row r="38" spans="3:8" ht="15">
      <c r="C38" s="1"/>
      <c r="D38" s="1"/>
      <c r="E38" s="1"/>
      <c r="F38" s="1"/>
      <c r="G38" s="1"/>
      <c r="H38" s="1"/>
    </row>
    <row r="39" spans="3:8" ht="15">
      <c r="C39" s="1"/>
      <c r="D39" s="1"/>
      <c r="E39" s="1"/>
      <c r="F39" s="1"/>
      <c r="G39" s="1"/>
      <c r="H39" s="1"/>
    </row>
    <row r="42" ht="15">
      <c r="H42" s="15"/>
    </row>
    <row r="43" ht="15">
      <c r="H43" s="33"/>
    </row>
  </sheetData>
  <sheetProtection password="E504" sheet="1" objects="1" scenarios="1"/>
  <mergeCells count="11">
    <mergeCell ref="C13:E13"/>
    <mergeCell ref="C14:E14"/>
    <mergeCell ref="E28:E30"/>
    <mergeCell ref="C7:J7"/>
    <mergeCell ref="B9:E9"/>
    <mergeCell ref="E19:E21"/>
    <mergeCell ref="E22:E24"/>
    <mergeCell ref="E25:E27"/>
    <mergeCell ref="D16:J16"/>
    <mergeCell ref="C11:E11"/>
    <mergeCell ref="C12:E12"/>
  </mergeCells>
  <conditionalFormatting sqref="F32:G32">
    <cfRule type="expression" priority="1" dxfId="1" stopIfTrue="1">
      <formula>$O$31&lt;10</formula>
    </cfRule>
  </conditionalFormatting>
  <conditionalFormatting sqref="G37">
    <cfRule type="expression" priority="2" dxfId="26" stopIfTrue="1">
      <formula>$G$35="Expérience à refaire*"</formula>
    </cfRule>
  </conditionalFormatting>
  <conditionalFormatting sqref="H22">
    <cfRule type="expression" priority="3" dxfId="1" stopIfTrue="1">
      <formula>$O$22=0</formula>
    </cfRule>
    <cfRule type="expression" priority="4" dxfId="27" stopIfTrue="1">
      <formula>OR($F$22=0,$F$22="")</formula>
    </cfRule>
  </conditionalFormatting>
  <conditionalFormatting sqref="H23">
    <cfRule type="expression" priority="5" dxfId="1" stopIfTrue="1">
      <formula>$O$23=0</formula>
    </cfRule>
    <cfRule type="expression" priority="6" dxfId="27" stopIfTrue="1">
      <formula>OR($F$23=0,$F$23="")</formula>
    </cfRule>
  </conditionalFormatting>
  <conditionalFormatting sqref="H24">
    <cfRule type="expression" priority="7" dxfId="1" stopIfTrue="1">
      <formula>$O$24=0</formula>
    </cfRule>
    <cfRule type="expression" priority="8" dxfId="27" stopIfTrue="1">
      <formula>OR($F$24=0,$F$24="")</formula>
    </cfRule>
  </conditionalFormatting>
  <conditionalFormatting sqref="H25">
    <cfRule type="expression" priority="9" dxfId="1" stopIfTrue="1">
      <formula>$O$25=0</formula>
    </cfRule>
    <cfRule type="expression" priority="10" dxfId="27" stopIfTrue="1">
      <formula>OR($F$25=0,$F$25="")</formula>
    </cfRule>
  </conditionalFormatting>
  <conditionalFormatting sqref="H26">
    <cfRule type="expression" priority="11" dxfId="1" stopIfTrue="1">
      <formula>$O$26=0</formula>
    </cfRule>
    <cfRule type="expression" priority="12" dxfId="27" stopIfTrue="1">
      <formula>OR($F$26=0,$F$26="")</formula>
    </cfRule>
  </conditionalFormatting>
  <conditionalFormatting sqref="H27">
    <cfRule type="expression" priority="13" dxfId="1" stopIfTrue="1">
      <formula>$O$27=0</formula>
    </cfRule>
    <cfRule type="expression" priority="14" dxfId="27" stopIfTrue="1">
      <formula>OR($F$27=0,$F$27="")</formula>
    </cfRule>
  </conditionalFormatting>
  <conditionalFormatting sqref="H28">
    <cfRule type="expression" priority="15" dxfId="1" stopIfTrue="1">
      <formula>$O$28=0</formula>
    </cfRule>
    <cfRule type="expression" priority="16" dxfId="27" stopIfTrue="1">
      <formula>OR($F$28=0,$F$28="")</formula>
    </cfRule>
  </conditionalFormatting>
  <conditionalFormatting sqref="H29">
    <cfRule type="expression" priority="17" dxfId="1" stopIfTrue="1">
      <formula>$O$29=0</formula>
    </cfRule>
    <cfRule type="expression" priority="18" dxfId="27" stopIfTrue="1">
      <formula>OR($F$29=0,$F$29="")</formula>
    </cfRule>
  </conditionalFormatting>
  <conditionalFormatting sqref="H30">
    <cfRule type="expression" priority="19" dxfId="1" stopIfTrue="1">
      <formula>$O$30=0</formula>
    </cfRule>
    <cfRule type="expression" priority="20" dxfId="27" stopIfTrue="1">
      <formula>OR($F$30=0,$F$30="")</formula>
    </cfRule>
  </conditionalFormatting>
  <conditionalFormatting sqref="H19">
    <cfRule type="expression" priority="21" dxfId="1" stopIfTrue="1">
      <formula>$O$19=0</formula>
    </cfRule>
    <cfRule type="expression" priority="22" dxfId="27" stopIfTrue="1">
      <formula>OR($F$19=0,$F$19="")</formula>
    </cfRule>
  </conditionalFormatting>
  <conditionalFormatting sqref="H20">
    <cfRule type="expression" priority="23" dxfId="1" stopIfTrue="1">
      <formula>$O$20=0</formula>
    </cfRule>
    <cfRule type="expression" priority="24" dxfId="27" stopIfTrue="1">
      <formula>OR($F$20=0,$F$20="")</formula>
    </cfRule>
  </conditionalFormatting>
  <conditionalFormatting sqref="H21">
    <cfRule type="expression" priority="25" dxfId="1" stopIfTrue="1">
      <formula>$O$21=0</formula>
    </cfRule>
    <cfRule type="expression" priority="26" dxfId="27" stopIfTrue="1">
      <formula>OR($F$21=0,$F$21="")</formula>
    </cfRule>
  </conditionalFormatting>
  <printOptions/>
  <pageMargins left="0.787401575" right="0.787401575" top="0.984251969" bottom="0.984251969" header="0.5" footer="0.5"/>
  <pageSetup orientation="landscape" paperSize="9" scale="46"/>
  <rowBreaks count="1" manualBreakCount="1">
    <brk id="37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 Vignoles</dc:creator>
  <cp:keywords/>
  <dc:description/>
  <cp:lastModifiedBy>RATINEAU Christelle</cp:lastModifiedBy>
  <cp:lastPrinted>2011-06-08T13:23:03Z</cp:lastPrinted>
  <dcterms:created xsi:type="dcterms:W3CDTF">2011-05-25T13:02:25Z</dcterms:created>
  <dcterms:modified xsi:type="dcterms:W3CDTF">2012-02-28T07:53:43Z</dcterms:modified>
  <cp:category/>
  <cp:version/>
  <cp:contentType/>
  <cp:contentStatus/>
</cp:coreProperties>
</file>